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8" firstSheet="0" activeTab="0"/>
  </bookViews>
  <sheets>
    <sheet name="Расхождения май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<sst xmlns="http://schemas.openxmlformats.org/spreadsheetml/2006/main" count="182" uniqueCount="148">
  <si>
    <t>Tour</t>
  </si>
  <si>
    <t>Tourists</t>
  </si>
  <si>
    <t>Check-in date</t>
  </si>
  <si>
    <t>Check-out date</t>
  </si>
  <si>
    <t>Дни</t>
  </si>
  <si>
    <t>Тариф</t>
  </si>
  <si>
    <t>Расчет</t>
  </si>
  <si>
    <t>ФИО</t>
  </si>
  <si>
    <t>Отель</t>
  </si>
  <si>
    <t>Разница</t>
  </si>
  <si>
    <t>Примечание</t>
  </si>
  <si>
    <t>205253437</t>
  </si>
  <si>
    <t>АЛЕКСАНДРОВ ДМИТРИЙ</t>
  </si>
  <si>
    <t>30.04.2015</t>
  </si>
  <si>
    <t>04.05.2015</t>
  </si>
  <si>
    <t>АЛЕКСАНДРОВА АННА с 01.05.2015 по 04.05.2015</t>
  </si>
  <si>
    <t>АЛЕКСАНДРОВА АННА с 30.04.2015 по 01.05.2015</t>
  </si>
  <si>
    <t>205307382</t>
  </si>
  <si>
    <t>АНДРУСЕВА НАТАЛЬЯ</t>
  </si>
  <si>
    <t>22.05.2015</t>
  </si>
  <si>
    <t>24.05.2015</t>
  </si>
  <si>
    <t>АНДРУСЕВА НАТАЛЬЯ с 22.05.2015 по 24.05.2015</t>
  </si>
  <si>
    <t>ТАРАСИКОВА ПОЛИНА с 22.05.2015 по 24.05.2015</t>
  </si>
  <si>
    <t>БОГДАНИК РУСЛАН с 20.05.2015 по 22.05.2015</t>
  </si>
  <si>
    <t>Аннуляция</t>
  </si>
  <si>
    <t>205251159</t>
  </si>
  <si>
    <t>БОГОГОСОВА ВАРТИТЕР</t>
  </si>
  <si>
    <t>БОГОГОСОВА ВАРТИТЕР с 01.05.2015 по 04.05.2015</t>
  </si>
  <si>
    <t>БОГОГОСОВА ВАРТИТЕР с 30.04.2015 по 01.05.2015</t>
  </si>
  <si>
    <t>205307390</t>
  </si>
  <si>
    <t>БОРОДИНА АНАСТАСИЯ</t>
  </si>
  <si>
    <t>205251206</t>
  </si>
  <si>
    <t>БРЕВНОВ АНДРЕЙ</t>
  </si>
  <si>
    <t>03.05.2015</t>
  </si>
  <si>
    <t>БРЕВНОВ АНДРЕЙ с 01.05.2015 по 03.05.2015</t>
  </si>
  <si>
    <t>БРЕВНОВ АНДРЕЙ с 30.04.2015 по 01.05.2015</t>
  </si>
  <si>
    <t>ГАСПАРЯН САМВЕЛ с 01.05.2015 по 03.05.2015</t>
  </si>
  <si>
    <t>ГАСПАРЯН САМВЕЛ с 30.04.2015 по 01.05.2015</t>
  </si>
  <si>
    <t>205250632</t>
  </si>
  <si>
    <t>БУБЛИК ДМИТРИЙ</t>
  </si>
  <si>
    <t>БУБЛИК ДМИТРИЙ с 01.05.2015 по 03.05.2015</t>
  </si>
  <si>
    <t>БУБЛИК ДМИТРИЙ с 30.04.2015 по 01.05.2015</t>
  </si>
  <si>
    <t>205250627</t>
  </si>
  <si>
    <t>ВЕЛИКОЦКИЙ ВИКТОР</t>
  </si>
  <si>
    <t>ВЕЛИКОТСКИЙ ВИКТОР с 01.05.2015 по 03.05.2015</t>
  </si>
  <si>
    <t>ВЕЛИКОТСКИЙ ВИКТОР с 30.04.2015 по 01.05.2015</t>
  </si>
  <si>
    <t>205312179</t>
  </si>
  <si>
    <t>ВИНОКУРОВ МИХАИЛ</t>
  </si>
  <si>
    <t>12.05.2015</t>
  </si>
  <si>
    <t>13.05.2015</t>
  </si>
  <si>
    <t>205250677</t>
  </si>
  <si>
    <t>ГИЛЬМАНШИНА НАТАЛЬЯ</t>
  </si>
  <si>
    <t>29.04.2015</t>
  </si>
  <si>
    <t>ГИЛЬМАНШИНА НАТАЛЬЯ с 01.05.2015 по 03.05.2015</t>
  </si>
  <si>
    <t>ГИЛЬМАНШИНА НАТАЛЬЯ с 29.04.2015 по 01.05.2015</t>
  </si>
  <si>
    <t>205250570</t>
  </si>
  <si>
    <t>ДЖАЛАЛОВ ИВАН</t>
  </si>
  <si>
    <t>06.05.2015</t>
  </si>
  <si>
    <t>ДЖАЛАЛОВ ИВАН с 01.05.2015 по 06.05.2015</t>
  </si>
  <si>
    <t>ДЖАЛАЛОВ ИВАН с 29.04.2015 по 01.05.2015</t>
  </si>
  <si>
    <t>МОШКИН ИЛЬЯ с 01.05.2015 по 03.05.2015</t>
  </si>
  <si>
    <t>МОШКИН ИЛЬЯ с 29.04.2015 по 01.05.2015</t>
  </si>
  <si>
    <t>ПАВЛИНОВА ЛАРИСА с 01.05.2015 по 06.05.2015</t>
  </si>
  <si>
    <t>ПАВЛИНОВА ЛАРИСА с 29.04.2015 по 01.05.2015</t>
  </si>
  <si>
    <t>ШИНКАРЕВ ГРИГОРИЙ с 01.05.2015 по 03.05.2015</t>
  </si>
  <si>
    <t>ШИНКАРЕВ ГРИГОРИЙ с 29.04.2015 по 01.05.2015</t>
  </si>
  <si>
    <t>105306177</t>
  </si>
  <si>
    <t>ДОРОХИН ЕВГЕНИЙ</t>
  </si>
  <si>
    <t>20.05.2015</t>
  </si>
  <si>
    <t>205251256</t>
  </si>
  <si>
    <t>ЕФИМОВ ВЛАДИМИР</t>
  </si>
  <si>
    <t>26.04.2015</t>
  </si>
  <si>
    <t>02.05.2015</t>
  </si>
  <si>
    <t>ЕФИМОВ ВЛАДИМИР с 01.05.2015 по 02.05.2015</t>
  </si>
  <si>
    <t>ЕФИМОВ ВЛАДИМИР с 26.04.2015 по 01.05.2015</t>
  </si>
  <si>
    <t>ЕФИМОВА ВЕСТА с 01.05.2015 по 02.05.2015</t>
  </si>
  <si>
    <t>205305834</t>
  </si>
  <si>
    <t>ЗИМОГЛЯДОВ АЛЕКСЕЙ</t>
  </si>
  <si>
    <t>14.05.2015</t>
  </si>
  <si>
    <t>ЗИМОГЛЯДОВ АЛЕКСЕЙ с 12.05.2015 по 14.05.2015</t>
  </si>
  <si>
    <t>МОСКАЛЕНКО ВЕРОНИКА с 12.05.2015 по 14.05.2015</t>
  </si>
  <si>
    <t>205305813</t>
  </si>
  <si>
    <t>ЗИМОГЛЯДОВА ТАТЬЯНА</t>
  </si>
  <si>
    <t>КАМАЛИЕВА СОФЬЯ с 24.05.2015 по 26.05.2015</t>
  </si>
  <si>
    <t>205303795</t>
  </si>
  <si>
    <t>КОЛЕСНИКОВ РОМАН</t>
  </si>
  <si>
    <t>01.05.2015</t>
  </si>
  <si>
    <t>КОЛЕСНИКОВ РОМАН с 01.05.2015 по 03.05.2015</t>
  </si>
  <si>
    <t>105250139</t>
  </si>
  <si>
    <t>КУЛЬКОВА ТАМАРА</t>
  </si>
  <si>
    <t>27.04.2015</t>
  </si>
  <si>
    <t>10.05.2015</t>
  </si>
  <si>
    <t>КУЛЬКОВА ТАМАРА с 01.05.2015 по 10.05.2015</t>
  </si>
  <si>
    <t>КУЛЬКОВА ТАМАРА с 27.04.2015 по 01.05.2015</t>
  </si>
  <si>
    <t>БОГОМОЛОВА НАДЕЖДА с 01.05.2015 по 10.05.2015</t>
  </si>
  <si>
    <t>БОГОМОЛОВА НАДЕЖДА с 27.04.2015 по 01.05.2015</t>
  </si>
  <si>
    <t>КУПЦОВ АЛЕКСАНДР с 02.05.2015 по 08.05.2015</t>
  </si>
  <si>
    <t>105305680</t>
  </si>
  <si>
    <t>ЛАРЮШКИНА ЕЛЕНА</t>
  </si>
  <si>
    <t>19.05.2015</t>
  </si>
  <si>
    <t>21.05.2015</t>
  </si>
  <si>
    <t>ЛАРЮШКИНА ЕЛЕНА с 19.05.2015 по 21.05.2015</t>
  </si>
  <si>
    <t>105305741</t>
  </si>
  <si>
    <t>МАКАРКИНА ЕЛЕНА с 01.05.2015 по 02.05.2015</t>
  </si>
  <si>
    <t>105305222</t>
  </si>
  <si>
    <t>МАТВЕЕВА АНАСТАСИЯ</t>
  </si>
  <si>
    <t>17.05.2015</t>
  </si>
  <si>
    <t>18.05.2015</t>
  </si>
  <si>
    <t>MATVEEVA ANASTASIA с 17.05.2015 по 19.05.2015</t>
  </si>
  <si>
    <t>105301913</t>
  </si>
  <si>
    <t>ОРЛОВ СЕРГЕЙ</t>
  </si>
  <si>
    <t>ОРЛОВ СЕРГЕЙ с 03.05.2015 по 06.05.2015</t>
  </si>
  <si>
    <t>ОРЛОВ СЕРГЕЙ с 03.05.2015 по 04.05.2015</t>
  </si>
  <si>
    <t>105303327</t>
  </si>
  <si>
    <t>ПАРАЗЯН АНЖЕЛИНА</t>
  </si>
  <si>
    <t>15.05.2015</t>
  </si>
  <si>
    <t>ЦАКАНЯН МИЛЕНА с 13.05.2015 по 15.05.2015</t>
  </si>
  <si>
    <t>105300239</t>
  </si>
  <si>
    <t>ПРОШАКОВА ЕЛЕНА</t>
  </si>
  <si>
    <t>05.05.2015</t>
  </si>
  <si>
    <t>ПЕРФИШИН МАКСИМ с 01.05.2015 по 05.05.2015</t>
  </si>
  <si>
    <t>ПРОШАКОВА ЕЛЕНА с 01.05.2015 по 02.05.2015</t>
  </si>
  <si>
    <t>105306433</t>
  </si>
  <si>
    <t>РОГАЦКИЙ БОГДАН</t>
  </si>
  <si>
    <t>23.05.2015</t>
  </si>
  <si>
    <t>РОГАЦКИЙ БОГДАН с 22.05.2015 по 23.05.2015</t>
  </si>
  <si>
    <t>РОГАЦКИЙ БОГДАН с 18.05.2015 по 22.05.2015</t>
  </si>
  <si>
    <t>205250429</t>
  </si>
  <si>
    <t>СИНЯКОВ АЛЕКСАНДР</t>
  </si>
  <si>
    <t>28.04.2015</t>
  </si>
  <si>
    <t>СИНЯКОВ ДАНИИЛ с 01.05.2015 по 04.05.2015</t>
  </si>
  <si>
    <t>СИНЯКОВ АЛЕКСАНДР с 01.05.2015 по 04.05.2015</t>
  </si>
  <si>
    <t>СИНЯКОВ АЛЕКСАНДР с 01.05.2015 по 16.05.2015</t>
  </si>
  <si>
    <t>105305273</t>
  </si>
  <si>
    <t>СЛУЦКАЯ МАРГАРИТА</t>
  </si>
  <si>
    <t>СЛУЦКАЯ МАРГАРИТА с 17.05.2015 по 20.05.2015</t>
  </si>
  <si>
    <t>НАЗАРОВА АНГЕЛИНА с 19.05.2015 по 20.05.2015</t>
  </si>
  <si>
    <t>205306518</t>
  </si>
  <si>
    <t>ТОРБИН ДМИТРИЙ</t>
  </si>
  <si>
    <t>16.05.2015</t>
  </si>
  <si>
    <t>ТОРБИН ДМИТРИЙ с 16.05.2015 по 18.05.2015</t>
  </si>
  <si>
    <t>205306512</t>
  </si>
  <si>
    <t>ТОРБИНА ОКСАНА</t>
  </si>
  <si>
    <t>205307090</t>
  </si>
  <si>
    <t>ШЛЕНЕВА ЕКАТЕРИНА</t>
  </si>
  <si>
    <t>11.05.2015</t>
  </si>
  <si>
    <t>ШЛЕНЕВА ЕКАТЕРИНА с 11.05.2015 по 17.05.2015</t>
  </si>
  <si>
    <t>ЧЕРНОВА АННА с 11.05.2015 по 17.05.2015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</si>
</sst>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0"/>
      <color rgb="FF000000"/>
      <name val="Arial"/>
      <family val="2"/>
      <charset val="1"/>
    </font>
    <font>
      <b val="true"/>
      <sz val="12"/>
      <color rgb="FF000000"/>
      <name val="Times New Roman"/>
      <family val="1"/>
      <charset val="1"/>
    </font>
    <font>
      <sz val="10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cel Built-in Excel Built-in Excel Built-in Excel Built-in Excel Built-in Excel Built-in Excel Built-in Excel Built-in Excel Built-in Excel Built-in Excel Built-in Excel Built-in Обычный_Лист1" xfId="20" builtinId="54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6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1" width="11.5204081632653"/>
    <col collapsed="false" hidden="false" max="2" min="2" style="1" width="38.4795918367347"/>
    <col collapsed="false" hidden="false" max="7" min="3" style="1" width="11.5204081632653"/>
    <col collapsed="false" hidden="false" max="8" min="8" style="1" width="57.1020408163265"/>
    <col collapsed="false" hidden="false" max="10" min="9" style="1" width="11.5204081632653"/>
    <col collapsed="false" hidden="false" max="11" min="11" style="1" width="13.0561224489796"/>
    <col collapsed="false" hidden="false" max="1023" min="12" style="2" width="11.5204081632653"/>
    <col collapsed="false" hidden="false" max="1025" min="1024" style="0" width="11.5204081632653"/>
  </cols>
  <sheetData>
    <row r="1" s="5" customFormat="true" ht="1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AMH1" s="6"/>
      <c r="AMI1" s="6"/>
      <c r="AMJ1" s="7"/>
    </row>
    <row r="2" customFormat="false" ht="15.75" hidden="false" customHeight="false" outlineLevel="0" collapsed="false">
      <c r="A2" s="8" t="s">
        <v>11</v>
      </c>
      <c r="B2" s="9" t="s">
        <v>12</v>
      </c>
      <c r="C2" s="9" t="s">
        <v>13</v>
      </c>
      <c r="D2" s="9" t="s">
        <v>14</v>
      </c>
      <c r="E2" s="9" t="n">
        <v>3</v>
      </c>
      <c r="F2" s="9" t="n">
        <v>3853.5</v>
      </c>
      <c r="G2" s="9" t="n">
        <f aca="false">F2*E2</f>
        <v>11560.5</v>
      </c>
      <c r="H2" s="10" t="s">
        <v>15</v>
      </c>
      <c r="I2" s="11" t="n">
        <v>11560.5</v>
      </c>
      <c r="J2" s="1" t="n">
        <f aca="false">G2+G3-I2-I3</f>
        <v>-100</v>
      </c>
    </row>
    <row r="3" customFormat="false" ht="15.75" hidden="false" customHeight="false" outlineLevel="0" collapsed="false">
      <c r="A3" s="8"/>
      <c r="B3" s="9"/>
      <c r="C3" s="9"/>
      <c r="D3" s="9"/>
      <c r="E3" s="9" t="n">
        <v>1</v>
      </c>
      <c r="F3" s="9" t="n">
        <v>5000</v>
      </c>
      <c r="G3" s="9" t="n">
        <f aca="false">F3*E3</f>
        <v>5000</v>
      </c>
      <c r="H3" s="10" t="s">
        <v>16</v>
      </c>
      <c r="I3" s="11" t="n">
        <v>5100</v>
      </c>
    </row>
    <row r="4" customFormat="false" ht="15.75" hidden="false" customHeight="false" outlineLevel="0" collapsed="false">
      <c r="A4" s="8" t="s">
        <v>17</v>
      </c>
      <c r="B4" s="1" t="s">
        <v>18</v>
      </c>
      <c r="C4" s="1" t="s">
        <v>19</v>
      </c>
      <c r="D4" s="1" t="s">
        <v>20</v>
      </c>
      <c r="E4" s="1" t="n">
        <f aca="false">D4-C4</f>
        <v>2</v>
      </c>
      <c r="F4" s="9" t="n">
        <v>3853.5</v>
      </c>
      <c r="G4" s="1" t="n">
        <f aca="false">F4*E4</f>
        <v>7707</v>
      </c>
      <c r="H4" s="10" t="s">
        <v>21</v>
      </c>
      <c r="I4" s="11" t="n">
        <v>7707</v>
      </c>
      <c r="J4" s="1" t="n">
        <f aca="false">G4-I4-I5</f>
        <v>-7707</v>
      </c>
    </row>
    <row r="5" customFormat="false" ht="15.75" hidden="false" customHeight="false" outlineLevel="0" collapsed="false">
      <c r="A5" s="8"/>
      <c r="F5" s="9"/>
      <c r="H5" s="10" t="s">
        <v>22</v>
      </c>
      <c r="I5" s="11" t="n">
        <v>7707</v>
      </c>
    </row>
    <row r="6" customFormat="false" ht="15.75" hidden="false" customHeight="false" outlineLevel="0" collapsed="false">
      <c r="A6" s="12" t="n">
        <v>105306229</v>
      </c>
      <c r="F6" s="9"/>
      <c r="G6" s="1" t="n">
        <v>0</v>
      </c>
      <c r="H6" s="10" t="s">
        <v>23</v>
      </c>
      <c r="I6" s="11" t="n">
        <v>9387</v>
      </c>
      <c r="J6" s="1" t="n">
        <f aca="false">G6-I6</f>
        <v>-9387</v>
      </c>
      <c r="K6" s="9" t="s">
        <v>24</v>
      </c>
      <c r="L6" s="13"/>
    </row>
    <row r="7" customFormat="false" ht="15.75" hidden="false" customHeight="false" outlineLevel="0" collapsed="false">
      <c r="A7" s="8" t="s">
        <v>25</v>
      </c>
      <c r="B7" s="9" t="s">
        <v>26</v>
      </c>
      <c r="C7" s="9" t="s">
        <v>13</v>
      </c>
      <c r="D7" s="9" t="s">
        <v>14</v>
      </c>
      <c r="E7" s="9" t="n">
        <v>3</v>
      </c>
      <c r="F7" s="9" t="n">
        <v>3853.5</v>
      </c>
      <c r="G7" s="9" t="n">
        <f aca="false">F7*E7</f>
        <v>11560.5</v>
      </c>
      <c r="H7" s="10" t="s">
        <v>27</v>
      </c>
      <c r="I7" s="11" t="n">
        <v>11560.5</v>
      </c>
      <c r="J7" s="1" t="n">
        <f aca="false">G7+G8-I7-I8</f>
        <v>-1000</v>
      </c>
    </row>
    <row r="8" customFormat="false" ht="15.75" hidden="false" customHeight="false" outlineLevel="0" collapsed="false">
      <c r="A8" s="8"/>
      <c r="B8" s="9"/>
      <c r="C8" s="9"/>
      <c r="D8" s="9"/>
      <c r="E8" s="9" t="n">
        <v>1</v>
      </c>
      <c r="F8" s="9" t="n">
        <v>5000</v>
      </c>
      <c r="G8" s="9" t="n">
        <f aca="false">(F8*E8)+600*2</f>
        <v>6200</v>
      </c>
      <c r="H8" s="10" t="s">
        <v>28</v>
      </c>
      <c r="I8" s="11" t="n">
        <v>7200</v>
      </c>
    </row>
    <row r="9" s="13" customFormat="true" ht="15" hidden="false" customHeight="false" outlineLevel="0" collapsed="false">
      <c r="A9" s="9" t="s">
        <v>29</v>
      </c>
      <c r="B9" s="9" t="s">
        <v>30</v>
      </c>
      <c r="C9" s="9" t="s">
        <v>19</v>
      </c>
      <c r="D9" s="9" t="s">
        <v>20</v>
      </c>
      <c r="E9" s="9" t="n">
        <f aca="false">D9-C9</f>
        <v>2</v>
      </c>
      <c r="F9" s="9" t="n">
        <v>3853.5</v>
      </c>
      <c r="G9" s="9" t="n">
        <f aca="false">F9*E9</f>
        <v>7707</v>
      </c>
      <c r="H9" s="10"/>
      <c r="I9" s="11" t="n">
        <v>0</v>
      </c>
      <c r="J9" s="9" t="n">
        <f aca="false">G9-I9</f>
        <v>7707</v>
      </c>
      <c r="K9" s="1"/>
      <c r="AMH9" s="2"/>
      <c r="AMI9" s="2"/>
      <c r="AMJ9" s="0"/>
    </row>
    <row r="10" s="13" customFormat="true" ht="15.75" hidden="false" customHeight="false" outlineLevel="0" collapsed="false">
      <c r="A10" s="8" t="s">
        <v>31</v>
      </c>
      <c r="B10" s="9" t="s">
        <v>32</v>
      </c>
      <c r="C10" s="9" t="s">
        <v>13</v>
      </c>
      <c r="D10" s="9" t="s">
        <v>33</v>
      </c>
      <c r="E10" s="9" t="n">
        <v>2</v>
      </c>
      <c r="F10" s="9" t="n">
        <v>3853.5</v>
      </c>
      <c r="G10" s="9" t="n">
        <f aca="false">(F10*E10)*2</f>
        <v>15414</v>
      </c>
      <c r="H10" s="10" t="s">
        <v>34</v>
      </c>
      <c r="I10" s="11" t="n">
        <v>7707</v>
      </c>
      <c r="J10" s="9" t="n">
        <f aca="false">G10+G11-I10-I11-I12-I13</f>
        <v>-100</v>
      </c>
      <c r="K10" s="1"/>
      <c r="AMH10" s="2"/>
      <c r="AMI10" s="2"/>
      <c r="AMJ10" s="0"/>
    </row>
    <row r="11" customFormat="false" ht="15.75" hidden="false" customHeight="false" outlineLevel="0" collapsed="false">
      <c r="A11" s="8"/>
      <c r="E11" s="9" t="n">
        <v>1</v>
      </c>
      <c r="F11" s="9" t="n">
        <v>5000</v>
      </c>
      <c r="G11" s="9" t="n">
        <f aca="false">((F11*E11)+2100)*2</f>
        <v>14200</v>
      </c>
      <c r="H11" s="10" t="s">
        <v>35</v>
      </c>
      <c r="I11" s="11" t="n">
        <v>7100</v>
      </c>
      <c r="K11" s="9"/>
    </row>
    <row r="12" customFormat="false" ht="15.75" hidden="false" customHeight="false" outlineLevel="0" collapsed="false">
      <c r="A12" s="8"/>
      <c r="H12" s="10" t="s">
        <v>36</v>
      </c>
      <c r="I12" s="11" t="n">
        <v>7707</v>
      </c>
      <c r="K12" s="9"/>
    </row>
    <row r="13" customFormat="false" ht="15.75" hidden="false" customHeight="false" outlineLevel="0" collapsed="false">
      <c r="A13" s="8"/>
      <c r="H13" s="10" t="s">
        <v>37</v>
      </c>
      <c r="I13" s="11" t="n">
        <v>7200</v>
      </c>
      <c r="K13" s="9"/>
    </row>
    <row r="14" customFormat="false" ht="15.75" hidden="false" customHeight="false" outlineLevel="0" collapsed="false">
      <c r="A14" s="8" t="s">
        <v>38</v>
      </c>
      <c r="B14" s="9" t="s">
        <v>39</v>
      </c>
      <c r="C14" s="9" t="s">
        <v>13</v>
      </c>
      <c r="D14" s="9" t="s">
        <v>33</v>
      </c>
      <c r="E14" s="9" t="n">
        <v>2</v>
      </c>
      <c r="F14" s="9" t="n">
        <v>3853.5</v>
      </c>
      <c r="G14" s="9" t="n">
        <f aca="false">F14*E14</f>
        <v>7707</v>
      </c>
      <c r="H14" s="10" t="s">
        <v>40</v>
      </c>
      <c r="I14" s="11" t="n">
        <v>7340</v>
      </c>
      <c r="J14" s="1" t="n">
        <f aca="false">G14+G15-I14-I15</f>
        <v>-133</v>
      </c>
    </row>
    <row r="15" customFormat="false" ht="15.75" hidden="false" customHeight="false" outlineLevel="0" collapsed="false">
      <c r="A15" s="8"/>
      <c r="B15" s="9"/>
      <c r="C15" s="9"/>
      <c r="D15" s="9"/>
      <c r="E15" s="9" t="n">
        <v>1</v>
      </c>
      <c r="F15" s="9" t="n">
        <v>5000</v>
      </c>
      <c r="G15" s="9" t="n">
        <f aca="false">(F15*E15)+600</f>
        <v>5600</v>
      </c>
      <c r="H15" s="10" t="s">
        <v>41</v>
      </c>
      <c r="I15" s="11" t="n">
        <v>6100</v>
      </c>
    </row>
    <row r="16" customFormat="false" ht="15.75" hidden="false" customHeight="false" outlineLevel="0" collapsed="false">
      <c r="A16" s="8" t="s">
        <v>42</v>
      </c>
      <c r="B16" s="9" t="s">
        <v>43</v>
      </c>
      <c r="C16" s="9" t="s">
        <v>13</v>
      </c>
      <c r="D16" s="9" t="s">
        <v>33</v>
      </c>
      <c r="E16" s="9" t="n">
        <v>2</v>
      </c>
      <c r="F16" s="9" t="n">
        <v>3853.5</v>
      </c>
      <c r="G16" s="9" t="n">
        <f aca="false">F16*E16</f>
        <v>7707</v>
      </c>
      <c r="H16" s="10" t="s">
        <v>44</v>
      </c>
      <c r="I16" s="11" t="n">
        <v>7340</v>
      </c>
      <c r="J16" s="1" t="n">
        <f aca="false">G16+G17-I16-I17</f>
        <v>-133</v>
      </c>
    </row>
    <row r="17" customFormat="false" ht="15.75" hidden="false" customHeight="false" outlineLevel="0" collapsed="false">
      <c r="A17" s="8"/>
      <c r="B17" s="9"/>
      <c r="C17" s="9"/>
      <c r="D17" s="9"/>
      <c r="E17" s="9" t="n">
        <v>1</v>
      </c>
      <c r="F17" s="9" t="n">
        <v>5000</v>
      </c>
      <c r="G17" s="9" t="n">
        <f aca="false">(F17*E17)+600</f>
        <v>5600</v>
      </c>
      <c r="H17" s="10" t="s">
        <v>45</v>
      </c>
      <c r="I17" s="11" t="n">
        <v>6100</v>
      </c>
    </row>
    <row r="18" s="13" customFormat="true" ht="15" hidden="false" customHeight="false" outlineLevel="0" collapsed="false">
      <c r="A18" s="9" t="s">
        <v>46</v>
      </c>
      <c r="B18" s="9" t="s">
        <v>47</v>
      </c>
      <c r="C18" s="9" t="s">
        <v>48</v>
      </c>
      <c r="D18" s="9" t="s">
        <v>49</v>
      </c>
      <c r="E18" s="9" t="n">
        <f aca="false">D18-C18</f>
        <v>1</v>
      </c>
      <c r="F18" s="9" t="n">
        <v>3853.5</v>
      </c>
      <c r="G18" s="9" t="n">
        <f aca="false">F18*E18</f>
        <v>3853.5</v>
      </c>
      <c r="H18" s="10"/>
      <c r="I18" s="11" t="n">
        <v>0</v>
      </c>
      <c r="J18" s="1" t="n">
        <f aca="false">G18-I18</f>
        <v>3853.5</v>
      </c>
      <c r="K18" s="9"/>
      <c r="AMH18" s="2"/>
      <c r="AMI18" s="2"/>
      <c r="AMJ18" s="0"/>
    </row>
    <row r="19" s="13" customFormat="true" ht="15.75" hidden="false" customHeight="false" outlineLevel="0" collapsed="false">
      <c r="A19" s="8" t="s">
        <v>50</v>
      </c>
      <c r="B19" s="9" t="s">
        <v>51</v>
      </c>
      <c r="C19" s="9" t="s">
        <v>52</v>
      </c>
      <c r="D19" s="9" t="s">
        <v>33</v>
      </c>
      <c r="E19" s="9" t="n">
        <v>2</v>
      </c>
      <c r="F19" s="9" t="n">
        <v>3853.5</v>
      </c>
      <c r="G19" s="9" t="n">
        <f aca="false">F19*E19</f>
        <v>7707</v>
      </c>
      <c r="H19" s="10" t="s">
        <v>53</v>
      </c>
      <c r="I19" s="11" t="n">
        <v>7340</v>
      </c>
      <c r="J19" s="9" t="n">
        <f aca="false">G19+G20-I19-I20</f>
        <v>-633</v>
      </c>
      <c r="K19" s="9"/>
      <c r="AMH19" s="2"/>
      <c r="AMI19" s="2"/>
      <c r="AMJ19" s="0"/>
    </row>
    <row r="20" customFormat="false" ht="15.75" hidden="false" customHeight="false" outlineLevel="0" collapsed="false">
      <c r="A20" s="8"/>
      <c r="E20" s="9" t="n">
        <v>2</v>
      </c>
      <c r="F20" s="9" t="n">
        <v>5000</v>
      </c>
      <c r="G20" s="9" t="n">
        <f aca="false">(F20*E20)+600*2</f>
        <v>11200</v>
      </c>
      <c r="H20" s="10" t="s">
        <v>54</v>
      </c>
      <c r="I20" s="11" t="n">
        <v>12200</v>
      </c>
    </row>
    <row r="21" s="13" customFormat="true" ht="15.75" hidden="false" customHeight="false" outlineLevel="0" collapsed="false">
      <c r="A21" s="8" t="s">
        <v>55</v>
      </c>
      <c r="B21" s="9" t="s">
        <v>56</v>
      </c>
      <c r="C21" s="9" t="s">
        <v>52</v>
      </c>
      <c r="D21" s="9" t="s">
        <v>57</v>
      </c>
      <c r="E21" s="9" t="n">
        <v>2</v>
      </c>
      <c r="F21" s="9" t="n">
        <v>3853.5</v>
      </c>
      <c r="G21" s="9" t="n">
        <f aca="false">F21*E21</f>
        <v>7707</v>
      </c>
      <c r="H21" s="10" t="s">
        <v>58</v>
      </c>
      <c r="I21" s="11" t="n">
        <v>18350</v>
      </c>
      <c r="J21" s="9" t="n">
        <f aca="false">G21+G22+G23+G24+G25+G26+G27+G28-I21-I22-I23-I24-I25-I26-I27-I28</f>
        <v>-7631</v>
      </c>
      <c r="K21" s="9"/>
      <c r="AMH21" s="2"/>
      <c r="AMI21" s="2"/>
      <c r="AMJ21" s="0"/>
    </row>
    <row r="22" s="13" customFormat="true" ht="15.75" hidden="false" customHeight="false" outlineLevel="0" collapsed="false">
      <c r="A22" s="8"/>
      <c r="B22" s="9"/>
      <c r="C22" s="9"/>
      <c r="D22" s="9"/>
      <c r="E22" s="9" t="n">
        <v>2</v>
      </c>
      <c r="F22" s="9" t="n">
        <v>5000</v>
      </c>
      <c r="G22" s="9" t="n">
        <f aca="false">(F22*E22)+600*2</f>
        <v>11200</v>
      </c>
      <c r="H22" s="10" t="s">
        <v>59</v>
      </c>
      <c r="I22" s="11" t="n">
        <v>13400</v>
      </c>
      <c r="J22" s="9"/>
      <c r="K22" s="9"/>
      <c r="AMH22" s="2"/>
      <c r="AMI22" s="2"/>
      <c r="AMJ22" s="0"/>
    </row>
    <row r="23" s="13" customFormat="true" ht="15.75" hidden="false" customHeight="false" outlineLevel="0" collapsed="false">
      <c r="A23" s="8"/>
      <c r="B23" s="9"/>
      <c r="C23" s="9"/>
      <c r="D23" s="9"/>
      <c r="E23" s="9" t="n">
        <v>2</v>
      </c>
      <c r="F23" s="9" t="n">
        <v>5000</v>
      </c>
      <c r="G23" s="9" t="n">
        <f aca="false">F23*E23</f>
        <v>10000</v>
      </c>
      <c r="H23" s="10" t="s">
        <v>60</v>
      </c>
      <c r="I23" s="11" t="n">
        <v>7340</v>
      </c>
      <c r="J23" s="9"/>
      <c r="K23" s="9"/>
      <c r="AMH23" s="2"/>
      <c r="AMI23" s="2"/>
      <c r="AMJ23" s="0"/>
    </row>
    <row r="24" s="13" customFormat="true" ht="15.75" hidden="false" customHeight="false" outlineLevel="0" collapsed="false">
      <c r="A24" s="8"/>
      <c r="B24" s="9"/>
      <c r="C24" s="9"/>
      <c r="D24" s="9"/>
      <c r="E24" s="9" t="n">
        <v>2</v>
      </c>
      <c r="F24" s="9" t="n">
        <v>3853.5</v>
      </c>
      <c r="G24" s="9" t="n">
        <f aca="false">F24*E24</f>
        <v>7707</v>
      </c>
      <c r="H24" s="10" t="s">
        <v>61</v>
      </c>
      <c r="I24" s="11" t="n">
        <v>14400</v>
      </c>
      <c r="J24" s="9"/>
      <c r="K24" s="9"/>
      <c r="AMH24" s="2"/>
      <c r="AMI24" s="2"/>
      <c r="AMJ24" s="0"/>
    </row>
    <row r="25" s="13" customFormat="true" ht="15.75" hidden="false" customHeight="false" outlineLevel="0" collapsed="false">
      <c r="A25" s="8"/>
      <c r="B25" s="9"/>
      <c r="C25" s="9"/>
      <c r="D25" s="9"/>
      <c r="E25" s="9" t="n">
        <v>2</v>
      </c>
      <c r="F25" s="9" t="n">
        <v>5000</v>
      </c>
      <c r="G25" s="9" t="n">
        <f aca="false">(F25*E25)+1100+600</f>
        <v>11700</v>
      </c>
      <c r="H25" s="10" t="s">
        <v>62</v>
      </c>
      <c r="I25" s="11" t="n">
        <v>18350</v>
      </c>
      <c r="J25" s="9"/>
      <c r="K25" s="9"/>
      <c r="AMH25" s="2"/>
      <c r="AMI25" s="2"/>
      <c r="AMJ25" s="0"/>
    </row>
    <row r="26" s="13" customFormat="true" ht="15.75" hidden="false" customHeight="false" outlineLevel="0" collapsed="false">
      <c r="A26" s="8"/>
      <c r="B26" s="9"/>
      <c r="C26" s="9"/>
      <c r="D26" s="9"/>
      <c r="E26" s="9" t="n">
        <v>5</v>
      </c>
      <c r="F26" s="9" t="n">
        <v>3853.5</v>
      </c>
      <c r="G26" s="9" t="n">
        <f aca="false">F26*E26</f>
        <v>19267.5</v>
      </c>
      <c r="H26" s="10" t="s">
        <v>63</v>
      </c>
      <c r="I26" s="11" t="n">
        <v>12200</v>
      </c>
      <c r="J26" s="9"/>
      <c r="K26" s="9"/>
      <c r="AMH26" s="2"/>
      <c r="AMI26" s="2"/>
      <c r="AMJ26" s="0"/>
    </row>
    <row r="27" s="13" customFormat="true" ht="15.75" hidden="false" customHeight="false" outlineLevel="0" collapsed="false">
      <c r="A27" s="8"/>
      <c r="B27" s="9"/>
      <c r="C27" s="9"/>
      <c r="D27" s="9"/>
      <c r="E27" s="9" t="n">
        <v>2</v>
      </c>
      <c r="F27" s="9" t="n">
        <v>5000</v>
      </c>
      <c r="G27" s="9" t="n">
        <f aca="false">(F27*E27)+1100</f>
        <v>11100</v>
      </c>
      <c r="H27" s="10" t="s">
        <v>64</v>
      </c>
      <c r="I27" s="11" t="n">
        <v>7340</v>
      </c>
      <c r="J27" s="9"/>
      <c r="K27" s="9"/>
      <c r="AMH27" s="2"/>
      <c r="AMI27" s="2"/>
      <c r="AMJ27" s="0"/>
    </row>
    <row r="28" s="13" customFormat="true" ht="15.75" hidden="false" customHeight="false" outlineLevel="0" collapsed="false">
      <c r="A28" s="8"/>
      <c r="B28" s="9"/>
      <c r="C28" s="9"/>
      <c r="D28" s="9"/>
      <c r="E28" s="9" t="n">
        <v>5</v>
      </c>
      <c r="F28" s="9" t="n">
        <v>3853.5</v>
      </c>
      <c r="G28" s="9" t="n">
        <f aca="false">F28*E28</f>
        <v>19267.5</v>
      </c>
      <c r="H28" s="10" t="s">
        <v>65</v>
      </c>
      <c r="I28" s="11" t="n">
        <v>14200</v>
      </c>
      <c r="J28" s="9"/>
      <c r="K28" s="9"/>
      <c r="AMH28" s="2"/>
      <c r="AMI28" s="2"/>
      <c r="AMJ28" s="0"/>
    </row>
    <row r="29" s="13" customFormat="true" ht="15" hidden="false" customHeight="false" outlineLevel="0" collapsed="false">
      <c r="A29" s="9" t="s">
        <v>66</v>
      </c>
      <c r="B29" s="9" t="s">
        <v>67</v>
      </c>
      <c r="C29" s="9" t="s">
        <v>68</v>
      </c>
      <c r="D29" s="9" t="s">
        <v>19</v>
      </c>
      <c r="E29" s="9" t="n">
        <f aca="false">D29-C29</f>
        <v>2</v>
      </c>
      <c r="F29" s="9" t="n">
        <v>4693.5</v>
      </c>
      <c r="G29" s="9" t="n">
        <f aca="false">F29*E29</f>
        <v>9387</v>
      </c>
      <c r="H29" s="10"/>
      <c r="I29" s="11" t="n">
        <v>0</v>
      </c>
      <c r="J29" s="1" t="n">
        <f aca="false">G29-I29</f>
        <v>9387</v>
      </c>
      <c r="K29" s="9"/>
      <c r="AMH29" s="2"/>
      <c r="AMI29" s="2"/>
      <c r="AMJ29" s="0"/>
    </row>
    <row r="30" customFormat="false" ht="15.75" hidden="false" customHeight="false" outlineLevel="0" collapsed="false">
      <c r="A30" s="8" t="s">
        <v>69</v>
      </c>
      <c r="B30" s="1" t="s">
        <v>70</v>
      </c>
      <c r="C30" s="1" t="s">
        <v>71</v>
      </c>
      <c r="D30" s="1" t="s">
        <v>72</v>
      </c>
      <c r="E30" s="1" t="n">
        <v>1</v>
      </c>
      <c r="F30" s="9" t="n">
        <v>3853.5</v>
      </c>
      <c r="G30" s="1" t="n">
        <f aca="false">(F30*E30)*2</f>
        <v>7707</v>
      </c>
      <c r="H30" s="10" t="s">
        <v>73</v>
      </c>
      <c r="I30" s="11" t="n">
        <v>3853.5</v>
      </c>
      <c r="J30" s="1" t="n">
        <f aca="false">G30+G31-I30-I31-I32</f>
        <v>-500</v>
      </c>
    </row>
    <row r="31" customFormat="false" ht="15.75" hidden="false" customHeight="false" outlineLevel="0" collapsed="false">
      <c r="A31" s="8"/>
      <c r="E31" s="1" t="n">
        <v>5</v>
      </c>
      <c r="F31" s="9" t="n">
        <v>5000</v>
      </c>
      <c r="G31" s="1" t="n">
        <f aca="false">(F31*E31)*2</f>
        <v>50000</v>
      </c>
      <c r="H31" s="10" t="s">
        <v>74</v>
      </c>
      <c r="I31" s="11" t="n">
        <v>50500</v>
      </c>
    </row>
    <row r="32" s="13" customFormat="true" ht="15.75" hidden="false" customHeight="false" outlineLevel="0" collapsed="false">
      <c r="A32" s="8"/>
      <c r="B32" s="9"/>
      <c r="C32" s="9"/>
      <c r="D32" s="9"/>
      <c r="E32" s="9"/>
      <c r="F32" s="9"/>
      <c r="G32" s="9"/>
      <c r="H32" s="10" t="s">
        <v>75</v>
      </c>
      <c r="I32" s="11" t="n">
        <v>3853.5</v>
      </c>
      <c r="J32" s="9"/>
      <c r="K32" s="9"/>
      <c r="AMH32" s="2"/>
      <c r="AMI32" s="2"/>
      <c r="AMJ32" s="0"/>
    </row>
    <row r="33" customFormat="false" ht="15.75" hidden="false" customHeight="false" outlineLevel="0" collapsed="false">
      <c r="A33" s="8" t="s">
        <v>76</v>
      </c>
      <c r="B33" s="1" t="s">
        <v>77</v>
      </c>
      <c r="C33" s="1" t="s">
        <v>48</v>
      </c>
      <c r="D33" s="1" t="s">
        <v>78</v>
      </c>
      <c r="E33" s="1" t="n">
        <f aca="false">D33-C33</f>
        <v>2</v>
      </c>
      <c r="F33" s="9" t="n">
        <v>3853.5</v>
      </c>
      <c r="G33" s="1" t="n">
        <f aca="false">F33*E33</f>
        <v>7707</v>
      </c>
      <c r="H33" s="10" t="s">
        <v>79</v>
      </c>
      <c r="I33" s="11" t="n">
        <v>7707</v>
      </c>
      <c r="J33" s="1" t="n">
        <f aca="false">G33-I33-I34</f>
        <v>-7707</v>
      </c>
    </row>
    <row r="34" customFormat="false" ht="15.75" hidden="false" customHeight="false" outlineLevel="0" collapsed="false">
      <c r="A34" s="8"/>
      <c r="F34" s="9"/>
      <c r="H34" s="10" t="s">
        <v>80</v>
      </c>
      <c r="I34" s="11" t="n">
        <v>7707</v>
      </c>
    </row>
    <row r="35" s="13" customFormat="true" ht="15" hidden="false" customHeight="false" outlineLevel="0" collapsed="false">
      <c r="A35" s="9" t="s">
        <v>81</v>
      </c>
      <c r="B35" s="9" t="s">
        <v>82</v>
      </c>
      <c r="C35" s="9" t="s">
        <v>48</v>
      </c>
      <c r="D35" s="9" t="s">
        <v>78</v>
      </c>
      <c r="E35" s="9" t="n">
        <f aca="false">D35-C35</f>
        <v>2</v>
      </c>
      <c r="F35" s="9" t="n">
        <v>3853.5</v>
      </c>
      <c r="G35" s="9" t="n">
        <f aca="false">F35*E35</f>
        <v>7707</v>
      </c>
      <c r="H35" s="10"/>
      <c r="I35" s="11" t="n">
        <v>0</v>
      </c>
      <c r="J35" s="1" t="n">
        <f aca="false">G35-I35</f>
        <v>7707</v>
      </c>
      <c r="K35" s="9"/>
      <c r="AMH35" s="2"/>
      <c r="AMI35" s="2"/>
      <c r="AMJ35" s="0"/>
    </row>
    <row r="36" s="13" customFormat="true" ht="15.75" hidden="false" customHeight="false" outlineLevel="0" collapsed="false">
      <c r="A36" s="9" t="n">
        <v>205314849</v>
      </c>
      <c r="B36" s="9"/>
      <c r="C36" s="9"/>
      <c r="D36" s="9"/>
      <c r="E36" s="9"/>
      <c r="F36" s="9"/>
      <c r="G36" s="9" t="n">
        <v>0</v>
      </c>
      <c r="H36" s="10" t="s">
        <v>83</v>
      </c>
      <c r="I36" s="11" t="n">
        <v>11486.8</v>
      </c>
      <c r="J36" s="9" t="n">
        <f aca="false">G36-I36</f>
        <v>-11486.8</v>
      </c>
      <c r="K36" s="9" t="s">
        <v>24</v>
      </c>
      <c r="AMH36" s="2"/>
      <c r="AMI36" s="2"/>
      <c r="AMJ36" s="0"/>
    </row>
    <row r="37" s="13" customFormat="true" ht="15.75" hidden="false" customHeight="false" outlineLevel="0" collapsed="false">
      <c r="A37" s="9" t="s">
        <v>84</v>
      </c>
      <c r="B37" s="9" t="s">
        <v>85</v>
      </c>
      <c r="C37" s="9" t="s">
        <v>86</v>
      </c>
      <c r="D37" s="9" t="s">
        <v>33</v>
      </c>
      <c r="E37" s="9" t="n">
        <f aca="false">D37-C37</f>
        <v>2</v>
      </c>
      <c r="F37" s="9" t="n">
        <v>22000</v>
      </c>
      <c r="G37" s="9" t="n">
        <f aca="false">(F37*E37)+600*2</f>
        <v>45200</v>
      </c>
      <c r="H37" s="10" t="s">
        <v>87</v>
      </c>
      <c r="I37" s="11" t="n">
        <v>49400</v>
      </c>
      <c r="J37" s="1" t="n">
        <f aca="false">G37-I37</f>
        <v>-4200</v>
      </c>
      <c r="K37" s="14"/>
      <c r="AMH37" s="2"/>
      <c r="AMI37" s="2"/>
      <c r="AMJ37" s="0"/>
    </row>
    <row r="38" s="13" customFormat="true" ht="15.75" hidden="false" customHeight="false" outlineLevel="0" collapsed="false">
      <c r="A38" s="8" t="s">
        <v>88</v>
      </c>
      <c r="B38" s="9" t="s">
        <v>89</v>
      </c>
      <c r="C38" s="9" t="s">
        <v>90</v>
      </c>
      <c r="D38" s="9" t="s">
        <v>91</v>
      </c>
      <c r="E38" s="9" t="n">
        <v>9</v>
      </c>
      <c r="F38" s="9" t="n">
        <v>3853.5</v>
      </c>
      <c r="G38" s="9" t="n">
        <f aca="false">F38*E38</f>
        <v>34681.5</v>
      </c>
      <c r="H38" s="10" t="s">
        <v>92</v>
      </c>
      <c r="I38" s="11" t="n">
        <v>34681.5</v>
      </c>
      <c r="J38" s="9" t="n">
        <f aca="false">G38+G39-I38-I39-I40-I41</f>
        <v>-53081.5</v>
      </c>
      <c r="K38" s="9"/>
      <c r="AMH38" s="2"/>
      <c r="AMI38" s="2"/>
      <c r="AMJ38" s="0"/>
    </row>
    <row r="39" customFormat="false" ht="15.75" hidden="false" customHeight="false" outlineLevel="0" collapsed="false">
      <c r="A39" s="8"/>
      <c r="E39" s="9" t="n">
        <v>4</v>
      </c>
      <c r="F39" s="9" t="n">
        <v>5000</v>
      </c>
      <c r="G39" s="9" t="n">
        <f aca="false">(F39*E39)+600*4</f>
        <v>22400</v>
      </c>
      <c r="H39" s="10" t="s">
        <v>93</v>
      </c>
      <c r="I39" s="11" t="n">
        <v>16000</v>
      </c>
      <c r="K39" s="9"/>
    </row>
    <row r="40" customFormat="false" ht="15.75" hidden="false" customHeight="false" outlineLevel="0" collapsed="false">
      <c r="A40" s="8"/>
      <c r="H40" s="10" t="s">
        <v>94</v>
      </c>
      <c r="I40" s="11" t="n">
        <v>34681.5</v>
      </c>
      <c r="K40" s="9"/>
    </row>
    <row r="41" customFormat="false" ht="15.75" hidden="false" customHeight="false" outlineLevel="0" collapsed="false">
      <c r="A41" s="8"/>
      <c r="H41" s="10" t="s">
        <v>95</v>
      </c>
      <c r="I41" s="11" t="n">
        <v>24800</v>
      </c>
      <c r="K41" s="9"/>
    </row>
    <row r="42" s="13" customFormat="true" ht="15.75" hidden="false" customHeight="false" outlineLevel="0" collapsed="false">
      <c r="A42" s="9" t="n">
        <v>205306880</v>
      </c>
      <c r="B42" s="9"/>
      <c r="C42" s="9"/>
      <c r="D42" s="9"/>
      <c r="E42" s="9"/>
      <c r="F42" s="9"/>
      <c r="G42" s="9" t="n">
        <v>0</v>
      </c>
      <c r="H42" s="10" t="s">
        <v>96</v>
      </c>
      <c r="I42" s="11" t="n">
        <v>23121</v>
      </c>
      <c r="J42" s="9" t="n">
        <f aca="false">G42-I42</f>
        <v>-23121</v>
      </c>
      <c r="K42" s="9" t="s">
        <v>24</v>
      </c>
      <c r="AMH42" s="2"/>
      <c r="AMI42" s="2"/>
      <c r="AMJ42" s="0"/>
    </row>
    <row r="43" customFormat="false" ht="15.75" hidden="false" customHeight="false" outlineLevel="0" collapsed="false">
      <c r="A43" s="1" t="s">
        <v>97</v>
      </c>
      <c r="B43" s="1" t="s">
        <v>98</v>
      </c>
      <c r="C43" s="1" t="s">
        <v>99</v>
      </c>
      <c r="D43" s="1" t="s">
        <v>100</v>
      </c>
      <c r="E43" s="1" t="n">
        <f aca="false">D43-C43</f>
        <v>2</v>
      </c>
      <c r="F43" s="9" t="n">
        <v>3853.5</v>
      </c>
      <c r="G43" s="1" t="n">
        <f aca="false">F43*E43</f>
        <v>7707</v>
      </c>
      <c r="H43" s="10" t="s">
        <v>101</v>
      </c>
      <c r="I43" s="11" t="n">
        <v>13450.4</v>
      </c>
      <c r="J43" s="1" t="n">
        <f aca="false">G43-I43</f>
        <v>-5743.4</v>
      </c>
    </row>
    <row r="44" s="13" customFormat="true" ht="15" hidden="false" customHeight="false" outlineLevel="0" collapsed="false">
      <c r="A44" s="9" t="s">
        <v>102</v>
      </c>
      <c r="B44" s="9" t="s">
        <v>98</v>
      </c>
      <c r="C44" s="9" t="s">
        <v>68</v>
      </c>
      <c r="D44" s="9" t="s">
        <v>100</v>
      </c>
      <c r="E44" s="9" t="n">
        <f aca="false">D44-C44</f>
        <v>1</v>
      </c>
      <c r="F44" s="9" t="n">
        <v>5743.5</v>
      </c>
      <c r="G44" s="9" t="n">
        <f aca="false">F44*E44</f>
        <v>5743.5</v>
      </c>
      <c r="H44" s="10"/>
      <c r="I44" s="11" t="n">
        <v>0</v>
      </c>
      <c r="J44" s="1" t="n">
        <f aca="false">G44-I44</f>
        <v>5743.5</v>
      </c>
      <c r="K44" s="9"/>
      <c r="AMH44" s="2"/>
      <c r="AMI44" s="2"/>
      <c r="AMJ44" s="0"/>
    </row>
    <row r="45" s="13" customFormat="true" ht="15.75" hidden="false" customHeight="false" outlineLevel="0" collapsed="false">
      <c r="A45" s="9" t="n">
        <v>105301610</v>
      </c>
      <c r="B45" s="9"/>
      <c r="C45" s="9"/>
      <c r="D45" s="9"/>
      <c r="E45" s="9"/>
      <c r="F45" s="9"/>
      <c r="G45" s="9" t="n">
        <v>0</v>
      </c>
      <c r="H45" s="10" t="s">
        <v>103</v>
      </c>
      <c r="I45" s="11" t="n">
        <v>3853.5</v>
      </c>
      <c r="J45" s="9" t="n">
        <f aca="false">G45-I45</f>
        <v>-3853.5</v>
      </c>
      <c r="K45" s="9" t="s">
        <v>24</v>
      </c>
      <c r="AMH45" s="2"/>
      <c r="AMI45" s="2"/>
      <c r="AMJ45" s="0"/>
    </row>
    <row r="46" s="13" customFormat="true" ht="24.25" hidden="false" customHeight="true" outlineLevel="0" collapsed="false">
      <c r="A46" s="9" t="s">
        <v>104</v>
      </c>
      <c r="B46" s="9" t="s">
        <v>105</v>
      </c>
      <c r="C46" s="9" t="s">
        <v>106</v>
      </c>
      <c r="D46" s="9" t="s">
        <v>107</v>
      </c>
      <c r="E46" s="9" t="n">
        <f aca="false">D46-C46</f>
        <v>1</v>
      </c>
      <c r="F46" s="9" t="n">
        <v>3853.5</v>
      </c>
      <c r="G46" s="9" t="n">
        <f aca="false">F46*E46</f>
        <v>3853.5</v>
      </c>
      <c r="H46" s="10" t="s">
        <v>108</v>
      </c>
      <c r="I46" s="11" t="n">
        <v>7707</v>
      </c>
      <c r="J46" s="1" t="n">
        <f aca="false">G46-I46</f>
        <v>-3853.5</v>
      </c>
      <c r="K46" s="9"/>
      <c r="AMH46" s="2"/>
      <c r="AMI46" s="2"/>
      <c r="AMJ46" s="0"/>
    </row>
    <row r="47" customFormat="false" ht="15.75" hidden="false" customHeight="false" outlineLevel="0" collapsed="false">
      <c r="A47" s="8" t="s">
        <v>109</v>
      </c>
      <c r="B47" s="1" t="s">
        <v>110</v>
      </c>
      <c r="C47" s="1" t="s">
        <v>33</v>
      </c>
      <c r="D47" s="1" t="s">
        <v>57</v>
      </c>
      <c r="E47" s="1" t="n">
        <f aca="false">D47-C47</f>
        <v>3</v>
      </c>
      <c r="F47" s="9" t="n">
        <v>3853.5</v>
      </c>
      <c r="G47" s="1" t="n">
        <f aca="false">F47*E47</f>
        <v>11560.5</v>
      </c>
      <c r="H47" s="10" t="s">
        <v>111</v>
      </c>
      <c r="I47" s="11" t="n">
        <v>11560.5</v>
      </c>
      <c r="J47" s="1" t="n">
        <f aca="false">G47-I47-I48</f>
        <v>-3853.5</v>
      </c>
    </row>
    <row r="48" customFormat="false" ht="15.75" hidden="false" customHeight="false" outlineLevel="0" collapsed="false">
      <c r="A48" s="8"/>
      <c r="F48" s="9"/>
      <c r="H48" s="10" t="s">
        <v>112</v>
      </c>
      <c r="I48" s="11" t="n">
        <v>3853.5</v>
      </c>
    </row>
    <row r="49" customFormat="false" ht="15.75" hidden="false" customHeight="false" outlineLevel="0" collapsed="false">
      <c r="A49" s="9" t="s">
        <v>113</v>
      </c>
      <c r="B49" s="9" t="s">
        <v>114</v>
      </c>
      <c r="C49" s="9" t="s">
        <v>49</v>
      </c>
      <c r="D49" s="9" t="s">
        <v>115</v>
      </c>
      <c r="E49" s="9" t="n">
        <f aca="false">D49-C49</f>
        <v>2</v>
      </c>
      <c r="F49" s="9" t="n">
        <v>3853.5</v>
      </c>
      <c r="G49" s="9" t="n">
        <f aca="false">F49*E49</f>
        <v>7707</v>
      </c>
      <c r="H49" s="10" t="s">
        <v>116</v>
      </c>
      <c r="I49" s="11" t="n">
        <v>9387</v>
      </c>
      <c r="J49" s="1" t="n">
        <f aca="false">G49-I49</f>
        <v>-1680</v>
      </c>
    </row>
    <row r="50" customFormat="false" ht="15.75" hidden="false" customHeight="false" outlineLevel="0" collapsed="false">
      <c r="A50" s="8" t="s">
        <v>117</v>
      </c>
      <c r="B50" s="9" t="s">
        <v>118</v>
      </c>
      <c r="C50" s="9" t="s">
        <v>86</v>
      </c>
      <c r="D50" s="9" t="s">
        <v>119</v>
      </c>
      <c r="E50" s="9" t="n">
        <f aca="false">D50-C50</f>
        <v>4</v>
      </c>
      <c r="F50" s="9" t="n">
        <v>3853.5</v>
      </c>
      <c r="G50" s="9" t="n">
        <f aca="false">F50*E50</f>
        <v>15414</v>
      </c>
      <c r="H50" s="10" t="s">
        <v>120</v>
      </c>
      <c r="I50" s="11" t="n">
        <v>15414</v>
      </c>
      <c r="J50" s="9" t="n">
        <f aca="false">G50-I50-I51</f>
        <v>-3853.5</v>
      </c>
    </row>
    <row r="51" customFormat="false" ht="15.75" hidden="false" customHeight="false" outlineLevel="0" collapsed="false">
      <c r="A51" s="8"/>
      <c r="B51" s="9"/>
      <c r="C51" s="9"/>
      <c r="D51" s="9"/>
      <c r="E51" s="9"/>
      <c r="F51" s="9"/>
      <c r="G51" s="9"/>
      <c r="H51" s="10" t="s">
        <v>121</v>
      </c>
      <c r="I51" s="11" t="n">
        <v>3853.5</v>
      </c>
      <c r="J51" s="9"/>
    </row>
    <row r="52" customFormat="false" ht="15.75" hidden="false" customHeight="false" outlineLevel="0" collapsed="false">
      <c r="A52" s="8" t="s">
        <v>122</v>
      </c>
      <c r="B52" s="1" t="s">
        <v>123</v>
      </c>
      <c r="C52" s="1" t="s">
        <v>19</v>
      </c>
      <c r="D52" s="1" t="s">
        <v>124</v>
      </c>
      <c r="E52" s="1" t="n">
        <f aca="false">D52-C52</f>
        <v>1</v>
      </c>
      <c r="F52" s="9" t="n">
        <v>3853.5</v>
      </c>
      <c r="G52" s="1" t="n">
        <f aca="false">F52*E52</f>
        <v>3853.5</v>
      </c>
      <c r="H52" s="10" t="s">
        <v>125</v>
      </c>
      <c r="I52" s="11" t="n">
        <v>3853.5</v>
      </c>
      <c r="J52" s="1" t="n">
        <f aca="false">G52-I52-I53</f>
        <v>-15414</v>
      </c>
    </row>
    <row r="53" customFormat="false" ht="15.75" hidden="false" customHeight="false" outlineLevel="0" collapsed="false">
      <c r="A53" s="8"/>
      <c r="F53" s="9"/>
      <c r="H53" s="10" t="s">
        <v>126</v>
      </c>
      <c r="I53" s="11" t="n">
        <v>15414</v>
      </c>
    </row>
    <row r="54" s="13" customFormat="true" ht="15.75" hidden="false" customHeight="false" outlineLevel="0" collapsed="false">
      <c r="A54" s="8" t="s">
        <v>127</v>
      </c>
      <c r="B54" s="9" t="s">
        <v>128</v>
      </c>
      <c r="C54" s="9" t="s">
        <v>129</v>
      </c>
      <c r="D54" s="9" t="s">
        <v>14</v>
      </c>
      <c r="E54" s="9" t="n">
        <v>3</v>
      </c>
      <c r="F54" s="9" t="n">
        <v>3853.5</v>
      </c>
      <c r="G54" s="9" t="n">
        <f aca="false">F54*E54</f>
        <v>11560.5</v>
      </c>
      <c r="H54" s="10" t="s">
        <v>130</v>
      </c>
      <c r="I54" s="11" t="n">
        <v>11010</v>
      </c>
      <c r="J54" s="9" t="n">
        <f aca="false">G54+G55-I54-I55-I56</f>
        <v>-9259.5</v>
      </c>
      <c r="K54" s="9"/>
      <c r="AMH54" s="2"/>
      <c r="AMI54" s="2"/>
      <c r="AMJ54" s="0"/>
    </row>
    <row r="55" customFormat="false" ht="15.75" hidden="false" customHeight="false" outlineLevel="0" collapsed="false">
      <c r="A55" s="8"/>
      <c r="E55" s="9" t="n">
        <v>3</v>
      </c>
      <c r="F55" s="9" t="n">
        <v>5000</v>
      </c>
      <c r="G55" s="9" t="n">
        <f aca="false">F55*E55</f>
        <v>15000</v>
      </c>
      <c r="H55" s="10" t="s">
        <v>131</v>
      </c>
      <c r="I55" s="11" t="n">
        <v>11010</v>
      </c>
      <c r="K55" s="9"/>
    </row>
    <row r="56" customFormat="false" ht="15.75" hidden="false" customHeight="false" outlineLevel="0" collapsed="false">
      <c r="A56" s="8"/>
      <c r="H56" s="10" t="s">
        <v>132</v>
      </c>
      <c r="I56" s="11" t="n">
        <v>13800</v>
      </c>
      <c r="K56" s="9"/>
    </row>
    <row r="57" customFormat="false" ht="15.75" hidden="false" customHeight="false" outlineLevel="0" collapsed="false">
      <c r="A57" s="8" t="s">
        <v>133</v>
      </c>
      <c r="B57" s="1" t="s">
        <v>134</v>
      </c>
      <c r="C57" s="1" t="s">
        <v>106</v>
      </c>
      <c r="D57" s="1" t="s">
        <v>68</v>
      </c>
      <c r="E57" s="1" t="n">
        <v>2</v>
      </c>
      <c r="F57" s="9" t="n">
        <f aca="false">3853.5</f>
        <v>3853.5</v>
      </c>
      <c r="G57" s="1" t="n">
        <f aca="false">F57*E57</f>
        <v>7707</v>
      </c>
      <c r="H57" s="10" t="s">
        <v>135</v>
      </c>
      <c r="I57" s="11" t="n">
        <v>11560.5</v>
      </c>
      <c r="J57" s="1" t="n">
        <f aca="false">G57+G58-I57-I58</f>
        <v>-3853.5</v>
      </c>
    </row>
    <row r="58" customFormat="false" ht="15.75" hidden="false" customHeight="false" outlineLevel="0" collapsed="false">
      <c r="A58" s="8"/>
      <c r="E58" s="1" t="n">
        <v>1</v>
      </c>
      <c r="F58" s="9" t="n">
        <v>3853.5</v>
      </c>
      <c r="G58" s="1" t="n">
        <f aca="false">F58*E58</f>
        <v>3853.5</v>
      </c>
      <c r="H58" s="10" t="s">
        <v>136</v>
      </c>
      <c r="I58" s="11" t="n">
        <v>3853.5</v>
      </c>
    </row>
    <row r="59" customFormat="false" ht="15.75" hidden="false" customHeight="false" outlineLevel="0" collapsed="false">
      <c r="A59" s="1" t="s">
        <v>137</v>
      </c>
      <c r="B59" s="1" t="s">
        <v>138</v>
      </c>
      <c r="C59" s="1" t="s">
        <v>139</v>
      </c>
      <c r="D59" s="1" t="s">
        <v>107</v>
      </c>
      <c r="E59" s="1" t="n">
        <f aca="false">D59-C59</f>
        <v>2</v>
      </c>
      <c r="F59" s="9" t="n">
        <v>3853.5</v>
      </c>
      <c r="G59" s="1" t="n">
        <f aca="false">F59*E59</f>
        <v>7707</v>
      </c>
      <c r="H59" s="10" t="s">
        <v>140</v>
      </c>
      <c r="I59" s="11" t="n">
        <v>15414</v>
      </c>
      <c r="J59" s="1" t="n">
        <f aca="false">G59-I59</f>
        <v>-7707</v>
      </c>
    </row>
    <row r="60" s="13" customFormat="true" ht="15" hidden="false" customHeight="false" outlineLevel="0" collapsed="false">
      <c r="A60" s="9" t="s">
        <v>141</v>
      </c>
      <c r="B60" s="9" t="s">
        <v>142</v>
      </c>
      <c r="C60" s="9" t="s">
        <v>139</v>
      </c>
      <c r="D60" s="9" t="s">
        <v>107</v>
      </c>
      <c r="E60" s="9" t="n">
        <f aca="false">D60-C60</f>
        <v>2</v>
      </c>
      <c r="F60" s="9" t="n">
        <v>3853.5</v>
      </c>
      <c r="G60" s="9" t="n">
        <f aca="false">F60*E60</f>
        <v>7707</v>
      </c>
      <c r="H60" s="10"/>
      <c r="I60" s="11" t="n">
        <v>0</v>
      </c>
      <c r="J60" s="1" t="n">
        <f aca="false">G60-I60</f>
        <v>7707</v>
      </c>
      <c r="K60" s="9"/>
      <c r="AMH60" s="2"/>
      <c r="AMI60" s="2"/>
      <c r="AMJ60" s="0"/>
    </row>
    <row r="61" customFormat="false" ht="15.75" hidden="false" customHeight="false" outlineLevel="0" collapsed="false">
      <c r="A61" s="8" t="s">
        <v>143</v>
      </c>
      <c r="B61" s="1" t="s">
        <v>144</v>
      </c>
      <c r="C61" s="1" t="s">
        <v>145</v>
      </c>
      <c r="D61" s="1" t="s">
        <v>106</v>
      </c>
      <c r="E61" s="1" t="n">
        <f aca="false">D61-C61</f>
        <v>6</v>
      </c>
      <c r="F61" s="9" t="n">
        <f aca="false">3853.5*2</f>
        <v>7707</v>
      </c>
      <c r="G61" s="1" t="n">
        <f aca="false">F61*E61</f>
        <v>46242</v>
      </c>
      <c r="H61" s="10" t="s">
        <v>146</v>
      </c>
      <c r="I61" s="11" t="n">
        <v>23121</v>
      </c>
      <c r="J61" s="1" t="n">
        <f aca="false">G61-I61-I62-I62</f>
        <v>-23121</v>
      </c>
    </row>
    <row r="62" customFormat="false" ht="15.75" hidden="false" customHeight="false" outlineLevel="0" collapsed="false">
      <c r="A62" s="8"/>
      <c r="F62" s="9"/>
      <c r="H62" s="10" t="s">
        <v>147</v>
      </c>
      <c r="I62" s="11" t="n">
        <v>23121</v>
      </c>
    </row>
  </sheetData>
  <mergeCells count="17">
    <mergeCell ref="A2:A3"/>
    <mergeCell ref="A4:A5"/>
    <mergeCell ref="A7:A8"/>
    <mergeCell ref="A10:A13"/>
    <mergeCell ref="A14:A15"/>
    <mergeCell ref="A16:A17"/>
    <mergeCell ref="A19:A20"/>
    <mergeCell ref="A21:A28"/>
    <mergeCell ref="A30:A32"/>
    <mergeCell ref="A33:A34"/>
    <mergeCell ref="A38:A41"/>
    <mergeCell ref="A47:A48"/>
    <mergeCell ref="A50:A51"/>
    <mergeCell ref="A52:A53"/>
    <mergeCell ref="A54:A56"/>
    <mergeCell ref="A57:A58"/>
    <mergeCell ref="A61:A6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2015-09-25T08:24:02Z</dcterms:created>
  <dc:creator>user  </dc:creator>
  <dc:language>ru-RU</dc:language>
  <cp:revision>0</cp:revision>
</cp:coreProperties>
</file>